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0730" windowHeight="11760"/>
  </bookViews>
  <sheets>
    <sheet name="додаток 2 " sheetId="22" r:id="rId1"/>
  </sheets>
  <definedNames>
    <definedName name="_xlnm.Print_Area" localSheetId="0">'додаток 2 '!$A$1:$P$64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22"/>
  <c r="I15" s="1"/>
  <c r="I14" s="1"/>
  <c r="F19"/>
  <c r="F31"/>
  <c r="E31" s="1"/>
  <c r="P31" s="1"/>
  <c r="F16"/>
  <c r="E16" s="1"/>
  <c r="L47"/>
  <c r="J47"/>
  <c r="P47" s="1"/>
  <c r="F20"/>
  <c r="E20" s="1"/>
  <c r="P20" s="1"/>
  <c r="G33"/>
  <c r="F33"/>
  <c r="P41"/>
  <c r="P42"/>
  <c r="P40"/>
  <c r="G16"/>
  <c r="G15" s="1"/>
  <c r="G14" s="1"/>
  <c r="G36"/>
  <c r="F36"/>
  <c r="E48"/>
  <c r="P48" s="1"/>
  <c r="E41"/>
  <c r="E42"/>
  <c r="E43"/>
  <c r="P44"/>
  <c r="E45"/>
  <c r="P45" s="1"/>
  <c r="E46"/>
  <c r="P46" s="1"/>
  <c r="F26"/>
  <c r="E26" s="1"/>
  <c r="P26" s="1"/>
  <c r="G38"/>
  <c r="F38"/>
  <c r="E38" s="1"/>
  <c r="P38" s="1"/>
  <c r="I36"/>
  <c r="I33" s="1"/>
  <c r="I32" s="1"/>
  <c r="G35"/>
  <c r="F35"/>
  <c r="E35" s="1"/>
  <c r="F30"/>
  <c r="E30" s="1"/>
  <c r="P30" s="1"/>
  <c r="E19"/>
  <c r="P19" s="1"/>
  <c r="H16"/>
  <c r="H15" s="1"/>
  <c r="H14" s="1"/>
  <c r="E60"/>
  <c r="E59" s="1"/>
  <c r="P60"/>
  <c r="E51"/>
  <c r="P51" s="1"/>
  <c r="E57"/>
  <c r="E37"/>
  <c r="P37" s="1"/>
  <c r="E39"/>
  <c r="P39" s="1"/>
  <c r="E40"/>
  <c r="E49"/>
  <c r="P49" s="1"/>
  <c r="E50"/>
  <c r="P50" s="1"/>
  <c r="E34"/>
  <c r="E17"/>
  <c r="P17" s="1"/>
  <c r="E18"/>
  <c r="E21"/>
  <c r="P21" s="1"/>
  <c r="E22"/>
  <c r="E24"/>
  <c r="P24" s="1"/>
  <c r="E25"/>
  <c r="P25" s="1"/>
  <c r="E27"/>
  <c r="P27" s="1"/>
  <c r="J16"/>
  <c r="J15" s="1"/>
  <c r="J14" s="1"/>
  <c r="L33"/>
  <c r="L32" s="1"/>
  <c r="H33"/>
  <c r="H32" s="1"/>
  <c r="F56"/>
  <c r="F55"/>
  <c r="L15"/>
  <c r="L14" s="1"/>
  <c r="P34"/>
  <c r="P57"/>
  <c r="H56"/>
  <c r="H55" s="1"/>
  <c r="P18"/>
  <c r="G56"/>
  <c r="G55"/>
  <c r="E56"/>
  <c r="E55"/>
  <c r="P55" s="1"/>
  <c r="P52"/>
  <c r="P53"/>
  <c r="P54"/>
  <c r="P22"/>
  <c r="P61"/>
  <c r="F59"/>
  <c r="F58" s="1"/>
  <c r="G59"/>
  <c r="G58"/>
  <c r="H59"/>
  <c r="H58" s="1"/>
  <c r="P28"/>
  <c r="P56"/>
  <c r="E23" l="1"/>
  <c r="P23" s="1"/>
  <c r="E33"/>
  <c r="J33"/>
  <c r="J32" s="1"/>
  <c r="J62" s="1"/>
  <c r="P43"/>
  <c r="E58"/>
  <c r="P58" s="1"/>
  <c r="P59"/>
  <c r="G32"/>
  <c r="G62" s="1"/>
  <c r="L62"/>
  <c r="H62"/>
  <c r="E36"/>
  <c r="P36" s="1"/>
  <c r="I62"/>
  <c r="P35"/>
  <c r="F32"/>
  <c r="P16"/>
  <c r="F15"/>
  <c r="F14" s="1"/>
  <c r="E15" l="1"/>
  <c r="P15" s="1"/>
  <c r="P33"/>
  <c r="E32"/>
  <c r="P32" s="1"/>
  <c r="F62"/>
  <c r="E14"/>
  <c r="E62" l="1"/>
  <c r="P62" s="1"/>
  <c r="P14"/>
  <c r="Q60" s="1"/>
</calcChain>
</file>

<file path=xl/sharedStrings.xml><?xml version="1.0" encoding="utf-8"?>
<sst xmlns="http://schemas.openxmlformats.org/spreadsheetml/2006/main" count="191" uniqueCount="146">
  <si>
    <t>Загальний фонд</t>
  </si>
  <si>
    <t>Спеціальний фонд</t>
  </si>
  <si>
    <t>з них</t>
  </si>
  <si>
    <t>комунальні послуги та енергоносії</t>
  </si>
  <si>
    <t>0111</t>
  </si>
  <si>
    <t>0490</t>
  </si>
  <si>
    <t>0180</t>
  </si>
  <si>
    <t>1010</t>
  </si>
  <si>
    <t>0910</t>
  </si>
  <si>
    <t>0921</t>
  </si>
  <si>
    <t>0828</t>
  </si>
  <si>
    <t>0150</t>
  </si>
  <si>
    <t>Надання дошкільної освіти</t>
  </si>
  <si>
    <t>9770</t>
  </si>
  <si>
    <t>Інші субвенції з місцевого бюджету</t>
  </si>
  <si>
    <t>7670</t>
  </si>
  <si>
    <t>8340</t>
  </si>
  <si>
    <t>0540</t>
  </si>
  <si>
    <t>Природоохоронні заходи за рахунок цільових фондів</t>
  </si>
  <si>
    <t>0200000</t>
  </si>
  <si>
    <t>0210000</t>
  </si>
  <si>
    <t>0210150</t>
  </si>
  <si>
    <t>0219770</t>
  </si>
  <si>
    <t>0217670</t>
  </si>
  <si>
    <t>0218340</t>
  </si>
  <si>
    <t>0216030</t>
  </si>
  <si>
    <t>0620</t>
  </si>
  <si>
    <t>6030</t>
  </si>
  <si>
    <t>Організація благоустрою населених пунктів</t>
  </si>
  <si>
    <t>0218110</t>
  </si>
  <si>
    <t>8110</t>
  </si>
  <si>
    <t>0320</t>
  </si>
  <si>
    <t>Код Функціональної класифікації видатків та кредитування бюджету</t>
  </si>
  <si>
    <t>у тому числі бюджет розвитку</t>
  </si>
  <si>
    <t>УСЬОГО</t>
  </si>
  <si>
    <t>усього</t>
  </si>
  <si>
    <t>Код Типової програмної класифікації видатків та кредитування місцевого бюджету</t>
  </si>
  <si>
    <t>1090</t>
  </si>
  <si>
    <t>0960</t>
  </si>
  <si>
    <t>0990</t>
  </si>
  <si>
    <t>Інші програми та заходи у сфері освіти</t>
  </si>
  <si>
    <t>видатки розвитку</t>
  </si>
  <si>
    <t>видатки споживання</t>
  </si>
  <si>
    <t>4060</t>
  </si>
  <si>
    <t>0213035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</si>
  <si>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</si>
  <si>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</si>
  <si>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</si>
  <si>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0213242</t>
  </si>
  <si>
    <t>3242</t>
  </si>
  <si>
    <t>(код бюджету)</t>
  </si>
  <si>
    <t>0160</t>
  </si>
  <si>
    <t>0600000</t>
  </si>
  <si>
    <t>0610000</t>
  </si>
  <si>
    <t>Забезпечення діяльності інших закладів у сфері освіти</t>
  </si>
  <si>
    <t>0610160</t>
  </si>
  <si>
    <t>0611010</t>
  </si>
  <si>
    <t>Фінансовий відділ Вишнівської селищної ради</t>
  </si>
  <si>
    <t>Керівництво і управління у відповідній сфері у містах (місті Києві), селищах, селах, територіальних громадах</t>
  </si>
  <si>
    <t>0213050</t>
  </si>
  <si>
    <t>3050</t>
  </si>
  <si>
    <t>0611021</t>
  </si>
  <si>
    <t>1021</t>
  </si>
  <si>
    <t>0611141</t>
  </si>
  <si>
    <t>1141</t>
  </si>
  <si>
    <t>0611070</t>
  </si>
  <si>
    <t>1142</t>
  </si>
  <si>
    <t>1031</t>
  </si>
  <si>
    <t>0611142</t>
  </si>
  <si>
    <t>0611031</t>
  </si>
  <si>
    <t>0614060</t>
  </si>
  <si>
    <t>(грн.)</t>
  </si>
  <si>
    <t>Код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</si>
  <si>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</si>
  <si>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</si>
  <si>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оплата праці</t>
  </si>
  <si>
    <t/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</si>
  <si>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</si>
  <si>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Пільгове медичне обслуговування осіб, які постраждали внаслідок Чорнобильської катастрофи</t>
  </si>
  <si>
    <t>Внески до статутного капіталу суб`єктів господарювання</t>
  </si>
  <si>
    <t>Заходи із запобігання та ліквідації надзвичайних ситуацій та наслідків стихійного лиха</t>
  </si>
  <si>
    <t>Відділ освіти, культури, молоді та спорту Вишнівської селищної ради Дніпропетровської області</t>
  </si>
  <si>
    <t>Надання позашкільної освіти закладами позашкільної освіти, заходи із позашкільної роботи з дітьми</t>
  </si>
  <si>
    <t>Забезпечення діяльності палаців i будинків культури, клубів, центрів дозвілля та iнших клубних закладів</t>
  </si>
  <si>
    <t>3700000</t>
  </si>
  <si>
    <t>3710000</t>
  </si>
  <si>
    <t>3710160</t>
  </si>
  <si>
    <t>0213160</t>
  </si>
  <si>
    <t>Надання соціальних гарантій фізичним особам, які надають соціальні послуги грромадянам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</si>
  <si>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0614030</t>
  </si>
  <si>
    <t>0824</t>
  </si>
  <si>
    <t>Забезпечення діяльності бібліотек</t>
  </si>
  <si>
    <t>Виконавчий комiтет Вишнiвської селищної ради Кам’янський район Днiпропетровська область</t>
  </si>
  <si>
    <t>0217130</t>
  </si>
  <si>
    <t>Резервний фонд місцевого бюджету</t>
  </si>
  <si>
    <t>0133</t>
  </si>
  <si>
    <t>0421</t>
  </si>
  <si>
    <t>Здійснення заходів із землеустрою</t>
  </si>
  <si>
    <t>0614082</t>
  </si>
  <si>
    <t>0829</t>
  </si>
  <si>
    <t>Інші заходи в галузі культури і мистецтва</t>
  </si>
  <si>
    <t>0452000000</t>
  </si>
  <si>
    <t>Надання загальної середньої освіти закладами загальної середньої освіти за рахунок освітньої субвенції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</si>
  <si>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</si>
  <si>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</si>
  <si>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0611200</t>
  </si>
  <si>
    <t>0617321</t>
  </si>
  <si>
    <t>Будівництво освітніх  установ та закладів</t>
  </si>
  <si>
    <t>Надання загальної середньої освіти закладами загальної середньої освіти за рахунок коштів місцевого бюджету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</si>
  <si>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</si>
  <si>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</si>
  <si>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</si>
  <si>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0443</t>
  </si>
  <si>
    <t>0619770</t>
  </si>
  <si>
    <t>Секретар селищної ради                                                                    Світлана ФЕДАН</t>
  </si>
  <si>
    <t>0217693</t>
  </si>
  <si>
    <t>Інші заходи пов'язані з економічною діяльністю</t>
  </si>
  <si>
    <t>0900000</t>
  </si>
  <si>
    <t>0910000</t>
  </si>
  <si>
    <t>0910160</t>
  </si>
  <si>
    <t>Служба у справах дітей Вишнівської селищної ради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</si>
  <si>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</si>
  <si>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</si>
  <si>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0216013</t>
  </si>
  <si>
    <t>Забезпечення діяльності водопровідно-каналізаційного господарства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</si>
  <si>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</si>
  <si>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</si>
  <si>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0611183</t>
  </si>
  <si>
    <t>0611184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</si>
  <si>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</si>
  <si>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</si>
  <si>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1040</t>
  </si>
  <si>
    <t>Проведення (надання) додаткових психолого-педагогічних і корекційно- 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</si>
  <si>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</si>
  <si>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Співфінансування заходів,що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сучасної, та доступної загальної середньої освіти "Нова українська школа"</t>
  </si>
  <si>
    <t>0219730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</si>
  <si>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</si>
  <si>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0611279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</si>
  <si>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</si>
  <si>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</si>
  <si>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</si>
  <si>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</si>
  <si>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Розподіл видатків селищного бюджету на 2026 рік</t>
  </si>
  <si>
    <t>Інші заходи та заклади у сфері соціального захисту і соціального забезпечення</t>
  </si>
  <si>
    <t>Реалізація заходів за рахунок освітньої субвенції з державного бюджету місцевим бюджетам (за спеціальним фондом державного бюджету) з урахуванням залишків на забезпечення харчуванням учнів закладів загальної середньої освіти</t>
  </si>
  <si>
    <t xml:space="preserve">Додаток 3                                                       
до рішення сесії Вишнівської селищної ради №1470-54/VIII від 27 березня 2026 року "Про внесення змін до рішення сесії селищної ради від  19.12.2025 року №1428-51/VIII "Про бюджет Вишнівської селищної територіальної громади на 2026 рік" з урахуванням змін                                                                                                                             
    </t>
  </si>
</sst>
</file>

<file path=xl/styles.xml><?xml version="1.0" encoding="utf-8"?>
<styleSheet xmlns="http://schemas.openxmlformats.org/spreadsheetml/2006/main">
  <numFmts count="2">
    <numFmt numFmtId="164" formatCode="#,##0;\-#,##0;#,&quot;-&quot;"/>
    <numFmt numFmtId="165" formatCode="#,##0.00;\-#,##0.00;#.00,&quot;-&quot;"/>
  </numFmts>
  <fonts count="30">
    <font>
      <sz val="10"/>
      <name val="Times New Roman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rgb="FF9C5700"/>
      <name val="Times New Roman"/>
      <family val="2"/>
      <charset val="204"/>
    </font>
    <font>
      <sz val="10"/>
      <color theme="0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4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6">
    <xf numFmtId="0" fontId="0" fillId="0" borderId="0"/>
    <xf numFmtId="0" fontId="10" fillId="0" borderId="0"/>
    <xf numFmtId="0" fontId="2" fillId="5" borderId="2" applyNumberFormat="0" applyAlignment="0" applyProtection="0"/>
    <xf numFmtId="0" fontId="6" fillId="5" borderId="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3" applyNumberFormat="0" applyFill="0" applyAlignment="0" applyProtection="0"/>
    <xf numFmtId="0" fontId="7" fillId="4" borderId="0" applyNumberFormat="0" applyBorder="0" applyAlignment="0" applyProtection="0"/>
    <xf numFmtId="0" fontId="10" fillId="0" borderId="0"/>
    <xf numFmtId="0" fontId="8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5" fillId="3" borderId="4" applyNumberFormat="0" applyFont="0" applyAlignment="0" applyProtection="0"/>
    <xf numFmtId="0" fontId="9" fillId="0" borderId="0"/>
    <xf numFmtId="0" fontId="26" fillId="30" borderId="0" applyNumberFormat="0" applyBorder="0" applyAlignment="0" applyProtection="0"/>
    <xf numFmtId="0" fontId="27" fillId="24" borderId="0" applyNumberFormat="0" applyBorder="0" applyAlignment="0" applyProtection="0"/>
    <xf numFmtId="0" fontId="28" fillId="6" borderId="0" applyNumberFormat="0" applyBorder="0" applyAlignment="0" applyProtection="0"/>
    <xf numFmtId="0" fontId="28" fillId="12" borderId="0" applyNumberFormat="0" applyBorder="0" applyAlignment="0" applyProtection="0"/>
    <xf numFmtId="0" fontId="28" fillId="18" borderId="0" applyNumberFormat="0" applyBorder="0" applyAlignment="0" applyProtection="0"/>
    <xf numFmtId="0" fontId="27" fillId="25" borderId="0" applyNumberFormat="0" applyBorder="0" applyAlignment="0" applyProtection="0"/>
    <xf numFmtId="0" fontId="28" fillId="7" borderId="0" applyNumberFormat="0" applyBorder="0" applyAlignment="0" applyProtection="0"/>
    <xf numFmtId="0" fontId="28" fillId="13" borderId="0" applyNumberFormat="0" applyBorder="0" applyAlignment="0" applyProtection="0"/>
    <xf numFmtId="0" fontId="28" fillId="19" borderId="0" applyNumberFormat="0" applyBorder="0" applyAlignment="0" applyProtection="0"/>
    <xf numFmtId="0" fontId="27" fillId="26" borderId="0" applyNumberFormat="0" applyBorder="0" applyAlignment="0" applyProtection="0"/>
    <xf numFmtId="0" fontId="28" fillId="8" borderId="0" applyNumberFormat="0" applyBorder="0" applyAlignment="0" applyProtection="0"/>
    <xf numFmtId="0" fontId="28" fillId="14" borderId="0" applyNumberFormat="0" applyBorder="0" applyAlignment="0" applyProtection="0"/>
    <xf numFmtId="0" fontId="28" fillId="20" borderId="0" applyNumberFormat="0" applyBorder="0" applyAlignment="0" applyProtection="0"/>
    <xf numFmtId="0" fontId="27" fillId="27" borderId="0" applyNumberFormat="0" applyBorder="0" applyAlignment="0" applyProtection="0"/>
    <xf numFmtId="0" fontId="28" fillId="9" borderId="0" applyNumberFormat="0" applyBorder="0" applyAlignment="0" applyProtection="0"/>
    <xf numFmtId="0" fontId="28" fillId="15" borderId="0" applyNumberFormat="0" applyBorder="0" applyAlignment="0" applyProtection="0"/>
    <xf numFmtId="0" fontId="28" fillId="21" borderId="0" applyNumberFormat="0" applyBorder="0" applyAlignment="0" applyProtection="0"/>
    <xf numFmtId="0" fontId="27" fillId="28" borderId="0" applyNumberFormat="0" applyBorder="0" applyAlignment="0" applyProtection="0"/>
    <xf numFmtId="0" fontId="28" fillId="10" borderId="0" applyNumberFormat="0" applyBorder="0" applyAlignment="0" applyProtection="0"/>
    <xf numFmtId="0" fontId="28" fillId="16" borderId="0" applyNumberFormat="0" applyBorder="0" applyAlignment="0" applyProtection="0"/>
    <xf numFmtId="0" fontId="28" fillId="22" borderId="0" applyNumberFormat="0" applyBorder="0" applyAlignment="0" applyProtection="0"/>
    <xf numFmtId="0" fontId="27" fillId="29" borderId="0" applyNumberFormat="0" applyBorder="0" applyAlignment="0" applyProtection="0"/>
    <xf numFmtId="0" fontId="28" fillId="11" borderId="0" applyNumberFormat="0" applyBorder="0" applyAlignment="0" applyProtection="0"/>
    <xf numFmtId="0" fontId="28" fillId="17" borderId="0" applyNumberFormat="0" applyBorder="0" applyAlignment="0" applyProtection="0"/>
    <xf numFmtId="0" fontId="28" fillId="23" borderId="0" applyNumberFormat="0" applyBorder="0" applyAlignment="0" applyProtection="0"/>
  </cellStyleXfs>
  <cellXfs count="67">
    <xf numFmtId="0" fontId="0" fillId="0" borderId="0" xfId="0"/>
    <xf numFmtId="0" fontId="15" fillId="0" borderId="0" xfId="0" applyFont="1"/>
    <xf numFmtId="0" fontId="16" fillId="0" borderId="0" xfId="0" quotePrefix="1" applyFont="1" applyAlignment="1">
      <alignment horizontal="center"/>
    </xf>
    <xf numFmtId="0" fontId="15" fillId="0" borderId="0" xfId="0" applyFont="1" applyAlignment="1">
      <alignment horizontal="right"/>
    </xf>
    <xf numFmtId="164" fontId="0" fillId="0" borderId="0" xfId="0" applyNumberFormat="1"/>
    <xf numFmtId="0" fontId="12" fillId="0" borderId="0" xfId="0" applyFont="1"/>
    <xf numFmtId="0" fontId="17" fillId="0" borderId="0" xfId="0" applyFont="1"/>
    <xf numFmtId="165" fontId="0" fillId="0" borderId="0" xfId="0" applyNumberFormat="1"/>
    <xf numFmtId="0" fontId="13" fillId="0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5" xfId="0" quotePrefix="1" applyFont="1" applyBorder="1" applyAlignment="1">
      <alignment horizontal="left" vertical="center"/>
    </xf>
    <xf numFmtId="0" fontId="18" fillId="0" borderId="5" xfId="0" applyFont="1" applyBorder="1" applyAlignment="1">
      <alignment vertical="center" wrapText="1"/>
    </xf>
    <xf numFmtId="165" fontId="14" fillId="0" borderId="5" xfId="0" applyNumberFormat="1" applyFont="1" applyFill="1" applyBorder="1" applyAlignment="1">
      <alignment horizontal="right" vertical="center" wrapText="1"/>
    </xf>
    <xf numFmtId="2" fontId="14" fillId="0" borderId="5" xfId="0" applyNumberFormat="1" applyFont="1" applyFill="1" applyBorder="1" applyAlignment="1">
      <alignment horizontal="right" vertical="center" wrapText="1"/>
    </xf>
    <xf numFmtId="165" fontId="18" fillId="0" borderId="5" xfId="0" applyNumberFormat="1" applyFont="1" applyFill="1" applyBorder="1" applyAlignment="1">
      <alignment horizontal="right" vertical="center"/>
    </xf>
    <xf numFmtId="165" fontId="18" fillId="0" borderId="5" xfId="0" applyNumberFormat="1" applyFont="1" applyBorder="1" applyAlignment="1">
      <alignment horizontal="right" vertical="center"/>
    </xf>
    <xf numFmtId="0" fontId="17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top" wrapText="1"/>
    </xf>
    <xf numFmtId="165" fontId="13" fillId="0" borderId="5" xfId="0" applyNumberFormat="1" applyFont="1" applyFill="1" applyBorder="1" applyAlignment="1">
      <alignment horizontal="right" vertical="center" wrapText="1"/>
    </xf>
    <xf numFmtId="165" fontId="17" fillId="0" borderId="5" xfId="0" applyNumberFormat="1" applyFont="1" applyBorder="1" applyAlignment="1">
      <alignment horizontal="right" vertical="center"/>
    </xf>
    <xf numFmtId="165" fontId="17" fillId="0" borderId="5" xfId="0" applyNumberFormat="1" applyFont="1" applyFill="1" applyBorder="1" applyAlignment="1">
      <alignment horizontal="right" vertical="center"/>
    </xf>
    <xf numFmtId="0" fontId="17" fillId="0" borderId="5" xfId="0" quotePrefix="1" applyFont="1" applyBorder="1" applyAlignment="1">
      <alignment vertical="center"/>
    </xf>
    <xf numFmtId="0" fontId="17" fillId="0" borderId="5" xfId="0" applyFont="1" applyBorder="1" applyAlignment="1">
      <alignment horizontal="left" vertical="center" wrapText="1"/>
    </xf>
    <xf numFmtId="2" fontId="17" fillId="0" borderId="5" xfId="0" applyNumberFormat="1" applyFont="1" applyBorder="1" applyAlignment="1">
      <alignment horizontal="right" vertical="center"/>
    </xf>
    <xf numFmtId="0" fontId="17" fillId="0" borderId="5" xfId="0" quotePrefix="1" applyFont="1" applyBorder="1" applyAlignment="1">
      <alignment vertical="center" wrapText="1"/>
    </xf>
    <xf numFmtId="2" fontId="18" fillId="0" borderId="5" xfId="0" applyNumberFormat="1" applyFont="1" applyFill="1" applyBorder="1" applyAlignment="1">
      <alignment horizontal="right" vertical="center"/>
    </xf>
    <xf numFmtId="0" fontId="18" fillId="0" borderId="5" xfId="0" applyFont="1" applyBorder="1" applyAlignment="1">
      <alignment vertical="center"/>
    </xf>
    <xf numFmtId="0" fontId="18" fillId="0" borderId="5" xfId="0" applyFont="1" applyBorder="1" applyAlignment="1">
      <alignment horizontal="center" vertical="center" wrapText="1"/>
    </xf>
    <xf numFmtId="2" fontId="18" fillId="0" borderId="5" xfId="0" applyNumberFormat="1" applyFont="1" applyBorder="1" applyAlignment="1">
      <alignment horizontal="right" vertical="center"/>
    </xf>
    <xf numFmtId="0" fontId="17" fillId="0" borderId="5" xfId="0" quotePrefix="1" applyFont="1" applyBorder="1" applyAlignment="1">
      <alignment horizontal="left" vertical="center" wrapText="1"/>
    </xf>
    <xf numFmtId="0" fontId="13" fillId="0" borderId="5" xfId="0" applyFont="1" applyFill="1" applyBorder="1" applyAlignment="1">
      <alignment vertical="top" wrapText="1"/>
    </xf>
    <xf numFmtId="0" fontId="17" fillId="0" borderId="5" xfId="0" quotePrefix="1" applyFont="1" applyFill="1" applyBorder="1" applyAlignment="1">
      <alignment vertical="center" wrapText="1"/>
    </xf>
    <xf numFmtId="49" fontId="17" fillId="0" borderId="5" xfId="0" applyNumberFormat="1" applyFont="1" applyBorder="1" applyAlignment="1">
      <alignment vertical="center"/>
    </xf>
    <xf numFmtId="49" fontId="17" fillId="0" borderId="5" xfId="0" applyNumberFormat="1" applyFont="1" applyBorder="1" applyAlignment="1">
      <alignment vertical="center" wrapText="1"/>
    </xf>
    <xf numFmtId="0" fontId="19" fillId="0" borderId="5" xfId="0" applyFont="1" applyBorder="1" applyAlignment="1">
      <alignment vertical="top" wrapText="1"/>
    </xf>
    <xf numFmtId="165" fontId="17" fillId="0" borderId="5" xfId="0" applyNumberFormat="1" applyFont="1" applyBorder="1" applyAlignment="1">
      <alignment horizontal="right" vertical="center" wrapText="1"/>
    </xf>
    <xf numFmtId="49" fontId="13" fillId="0" borderId="5" xfId="26" applyNumberFormat="1" applyFont="1" applyBorder="1" applyAlignment="1">
      <alignment horizontal="left" vertical="center" wrapText="1"/>
    </xf>
    <xf numFmtId="0" fontId="13" fillId="0" borderId="5" xfId="26" applyFont="1" applyBorder="1" applyAlignment="1">
      <alignment horizontal="justify" vertical="center" wrapText="1"/>
    </xf>
    <xf numFmtId="0" fontId="18" fillId="0" borderId="5" xfId="0" quotePrefix="1" applyFont="1" applyBorder="1" applyAlignment="1">
      <alignment vertical="center"/>
    </xf>
    <xf numFmtId="0" fontId="18" fillId="0" borderId="5" xfId="0" applyFont="1" applyBorder="1" applyAlignment="1">
      <alignment vertical="top" wrapText="1"/>
    </xf>
    <xf numFmtId="0" fontId="17" fillId="0" borderId="5" xfId="0" applyFont="1" applyBorder="1" applyAlignment="1">
      <alignment horizontal="left" vertical="center"/>
    </xf>
    <xf numFmtId="0" fontId="18" fillId="0" borderId="5" xfId="0" applyFont="1" applyFill="1" applyBorder="1" applyAlignment="1">
      <alignment horizontal="center"/>
    </xf>
    <xf numFmtId="0" fontId="18" fillId="0" borderId="5" xfId="0" applyFont="1" applyFill="1" applyBorder="1"/>
    <xf numFmtId="165" fontId="14" fillId="0" borderId="5" xfId="0" applyNumberFormat="1" applyFont="1" applyFill="1" applyBorder="1" applyAlignment="1">
      <alignment horizontal="right"/>
    </xf>
    <xf numFmtId="2" fontId="14" fillId="0" borderId="5" xfId="0" applyNumberFormat="1" applyFont="1" applyFill="1" applyBorder="1" applyAlignment="1">
      <alignment horizontal="right"/>
    </xf>
    <xf numFmtId="165" fontId="18" fillId="0" borderId="5" xfId="0" applyNumberFormat="1" applyFont="1" applyFill="1" applyBorder="1" applyAlignment="1">
      <alignment horizontal="right"/>
    </xf>
    <xf numFmtId="0" fontId="17" fillId="0" borderId="5" xfId="0" quotePrefix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 wrapText="1"/>
    </xf>
    <xf numFmtId="0" fontId="0" fillId="0" borderId="0" xfId="0" applyFill="1"/>
    <xf numFmtId="0" fontId="15" fillId="0" borderId="0" xfId="0" applyFont="1" applyAlignment="1"/>
    <xf numFmtId="0" fontId="15" fillId="0" borderId="6" xfId="0" applyFont="1" applyBorder="1" applyAlignment="1"/>
    <xf numFmtId="0" fontId="17" fillId="0" borderId="5" xfId="0" applyFont="1" applyFill="1" applyBorder="1" applyAlignment="1">
      <alignment vertical="center"/>
    </xf>
    <xf numFmtId="165" fontId="17" fillId="31" borderId="5" xfId="0" applyNumberFormat="1" applyFont="1" applyFill="1" applyBorder="1" applyAlignment="1">
      <alignment horizontal="right" vertical="center"/>
    </xf>
    <xf numFmtId="0" fontId="29" fillId="0" borderId="0" xfId="0" applyNumberFormat="1" applyFont="1" applyFill="1" applyAlignment="1" applyProtection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5" xfId="0" applyFont="1" applyFill="1" applyBorder="1" applyAlignment="1">
      <alignment horizontal="center" vertical="center" wrapText="1"/>
    </xf>
    <xf numFmtId="0" fontId="25" fillId="0" borderId="0" xfId="0" quotePrefix="1" applyFont="1" applyAlignment="1">
      <alignment horizontal="center"/>
    </xf>
    <xf numFmtId="0" fontId="18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</cellXfs>
  <cellStyles count="56">
    <cellStyle name="20% - Акцент1" xfId="33" hidden="1"/>
    <cellStyle name="20% - Акцент2" xfId="37" hidden="1"/>
    <cellStyle name="20% - Акцент3" xfId="41" hidden="1"/>
    <cellStyle name="20% - Акцент4" xfId="45" hidden="1"/>
    <cellStyle name="20% - Акцент5" xfId="49" hidden="1"/>
    <cellStyle name="20% - Акцент6" xfId="53" hidden="1"/>
    <cellStyle name="40% - Акцент1" xfId="34" hidden="1"/>
    <cellStyle name="40% - Акцент2" xfId="38" hidden="1"/>
    <cellStyle name="40% - Акцент3" xfId="42" hidden="1"/>
    <cellStyle name="40% - Акцент4" xfId="46" hidden="1"/>
    <cellStyle name="40% - Акцент5" xfId="50" hidden="1"/>
    <cellStyle name="40% - Акцент6" xfId="54" hidden="1"/>
    <cellStyle name="60% - Акцент1" xfId="35" hidden="1"/>
    <cellStyle name="60% - Акцент2" xfId="39" hidden="1"/>
    <cellStyle name="60% - Акцент3" xfId="43" hidden="1"/>
    <cellStyle name="60% - Акцент4" xfId="47" hidden="1"/>
    <cellStyle name="60% - Акцент5" xfId="51" hidden="1"/>
    <cellStyle name="60% - Акцент6" xfId="55" hidden="1"/>
    <cellStyle name="Normal_meresha_07" xfId="1"/>
    <cellStyle name="Акцент1" xfId="32" hidden="1"/>
    <cellStyle name="Акцент2" xfId="36" hidden="1"/>
    <cellStyle name="Акцент3" xfId="40" hidden="1"/>
    <cellStyle name="Акцент4" xfId="44" hidden="1"/>
    <cellStyle name="Акцент5" xfId="48" hidden="1"/>
    <cellStyle name="Акцент6" xfId="52" hidden="1"/>
    <cellStyle name="Вывод" xfId="2"/>
    <cellStyle name="Вычисление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0" xfId="15"/>
    <cellStyle name="Звичайний 3" xfId="16"/>
    <cellStyle name="Звичайний 4" xfId="17"/>
    <cellStyle name="Звичайний 5" xfId="18"/>
    <cellStyle name="Звичайний 6" xfId="19"/>
    <cellStyle name="Звичайний 7" xfId="20"/>
    <cellStyle name="Звичайний 8" xfId="21"/>
    <cellStyle name="Звичайний 9" xfId="22"/>
    <cellStyle name="Итог" xfId="23"/>
    <cellStyle name="Нейтральный" xfId="31" builtinId="28" hidden="1"/>
    <cellStyle name="Нейтральный" xfId="24"/>
    <cellStyle name="Обычный" xfId="0" builtinId="0"/>
    <cellStyle name="Обычный 2" xfId="25"/>
    <cellStyle name="Обычный 3" xfId="26"/>
    <cellStyle name="Плохой" xfId="27"/>
    <cellStyle name="Пояснение" xfId="28"/>
    <cellStyle name="Примечание" xfId="29"/>
    <cellStyle name="Стиль 1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4"/>
  <sheetViews>
    <sheetView tabSelected="1" view="pageBreakPreview" zoomScale="77" zoomScaleNormal="70" zoomScaleSheetLayoutView="77" workbookViewId="0">
      <selection activeCell="G2" sqref="G2"/>
    </sheetView>
  </sheetViews>
  <sheetFormatPr defaultRowHeight="12.75"/>
  <cols>
    <col min="1" max="2" width="17.5" customWidth="1"/>
    <col min="3" max="3" width="19.5" customWidth="1"/>
    <col min="4" max="4" width="49.33203125" customWidth="1"/>
    <col min="5" max="5" width="20.1640625" customWidth="1"/>
    <col min="6" max="7" width="17" customWidth="1"/>
    <col min="8" max="8" width="15.1640625" customWidth="1"/>
    <col min="9" max="9" width="14.6640625" customWidth="1"/>
    <col min="10" max="10" width="15.83203125" customWidth="1"/>
    <col min="11" max="11" width="14" customWidth="1"/>
    <col min="12" max="12" width="14.5" customWidth="1"/>
    <col min="13" max="13" width="15.83203125" customWidth="1"/>
    <col min="14" max="14" width="13.6640625" customWidth="1"/>
    <col min="15" max="15" width="13.5" customWidth="1"/>
    <col min="16" max="16" width="16.6640625" customWidth="1"/>
    <col min="17" max="17" width="14.83203125" customWidth="1"/>
  </cols>
  <sheetData>
    <row r="1" spans="1:16">
      <c r="M1" s="1"/>
      <c r="N1" s="1"/>
      <c r="O1" s="1"/>
    </row>
    <row r="2" spans="1:16" ht="152.25" customHeight="1">
      <c r="M2" s="55" t="s">
        <v>145</v>
      </c>
      <c r="N2" s="55"/>
      <c r="O2" s="55"/>
      <c r="P2" s="55"/>
    </row>
    <row r="3" spans="1:16" ht="15.75">
      <c r="M3" s="6"/>
      <c r="N3" s="1"/>
      <c r="O3" s="1"/>
    </row>
    <row r="5" spans="1:16" ht="23.25">
      <c r="A5" s="58" t="s">
        <v>142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6">
      <c r="A6" s="60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6" ht="15.75">
      <c r="A7" s="2"/>
      <c r="B7" s="1"/>
      <c r="C7" s="1"/>
      <c r="D7" s="1"/>
      <c r="E7" s="63" t="s">
        <v>101</v>
      </c>
      <c r="F7" s="63"/>
      <c r="G7" s="63"/>
      <c r="H7" s="63"/>
      <c r="I7" s="63"/>
      <c r="J7" s="51"/>
      <c r="K7" s="1"/>
      <c r="L7" s="1"/>
      <c r="M7" s="1"/>
      <c r="N7" s="1"/>
      <c r="O7" s="1"/>
      <c r="P7" s="1"/>
    </row>
    <row r="8" spans="1:16" ht="15.75">
      <c r="A8" s="1"/>
      <c r="B8" s="1"/>
      <c r="C8" s="1"/>
      <c r="D8" s="1"/>
      <c r="E8" s="64" t="s">
        <v>50</v>
      </c>
      <c r="F8" s="64"/>
      <c r="G8" s="64"/>
      <c r="H8" s="64"/>
      <c r="I8" s="64"/>
      <c r="J8" s="52"/>
      <c r="K8" s="1"/>
      <c r="L8" s="1"/>
      <c r="M8" s="1"/>
      <c r="N8" s="1"/>
      <c r="O8" s="1"/>
      <c r="P8" s="3" t="s">
        <v>71</v>
      </c>
    </row>
    <row r="9" spans="1:16" ht="15.75">
      <c r="A9" s="57" t="s">
        <v>72</v>
      </c>
      <c r="B9" s="57" t="s">
        <v>36</v>
      </c>
      <c r="C9" s="57" t="s">
        <v>32</v>
      </c>
      <c r="D9" s="57" t="s">
        <v>73</v>
      </c>
      <c r="E9" s="57" t="s">
        <v>0</v>
      </c>
      <c r="F9" s="57"/>
      <c r="G9" s="57"/>
      <c r="H9" s="57"/>
      <c r="I9" s="57"/>
      <c r="J9" s="57" t="s">
        <v>1</v>
      </c>
      <c r="K9" s="57"/>
      <c r="L9" s="57"/>
      <c r="M9" s="57"/>
      <c r="N9" s="57"/>
      <c r="O9" s="57"/>
      <c r="P9" s="56" t="s">
        <v>74</v>
      </c>
    </row>
    <row r="10" spans="1:16" ht="15.75">
      <c r="A10" s="57"/>
      <c r="B10" s="57"/>
      <c r="C10" s="57"/>
      <c r="D10" s="57"/>
      <c r="E10" s="62" t="s">
        <v>35</v>
      </c>
      <c r="F10" s="57" t="s">
        <v>42</v>
      </c>
      <c r="G10" s="57" t="s">
        <v>2</v>
      </c>
      <c r="H10" s="57"/>
      <c r="I10" s="57" t="s">
        <v>41</v>
      </c>
      <c r="J10" s="56" t="s">
        <v>35</v>
      </c>
      <c r="K10" s="57" t="s">
        <v>33</v>
      </c>
      <c r="L10" s="57" t="s">
        <v>42</v>
      </c>
      <c r="M10" s="57" t="s">
        <v>2</v>
      </c>
      <c r="N10" s="57"/>
      <c r="O10" s="57" t="s">
        <v>41</v>
      </c>
      <c r="P10" s="56"/>
    </row>
    <row r="11" spans="1:16">
      <c r="A11" s="57"/>
      <c r="B11" s="57"/>
      <c r="C11" s="57"/>
      <c r="D11" s="57"/>
      <c r="E11" s="62"/>
      <c r="F11" s="57"/>
      <c r="G11" s="57" t="s">
        <v>75</v>
      </c>
      <c r="H11" s="57" t="s">
        <v>3</v>
      </c>
      <c r="I11" s="57"/>
      <c r="J11" s="56"/>
      <c r="K11" s="57"/>
      <c r="L11" s="57"/>
      <c r="M11" s="57" t="s">
        <v>75</v>
      </c>
      <c r="N11" s="57" t="s">
        <v>3</v>
      </c>
      <c r="O11" s="57"/>
      <c r="P11" s="56"/>
    </row>
    <row r="12" spans="1:16" ht="78.75" customHeight="1">
      <c r="A12" s="57"/>
      <c r="B12" s="57"/>
      <c r="C12" s="57"/>
      <c r="D12" s="57"/>
      <c r="E12" s="62"/>
      <c r="F12" s="57"/>
      <c r="G12" s="57"/>
      <c r="H12" s="57"/>
      <c r="I12" s="57"/>
      <c r="J12" s="56"/>
      <c r="K12" s="57"/>
      <c r="L12" s="57"/>
      <c r="M12" s="57"/>
      <c r="N12" s="57"/>
      <c r="O12" s="57"/>
      <c r="P12" s="56"/>
    </row>
    <row r="13" spans="1:16" ht="15.75">
      <c r="A13" s="9">
        <v>1</v>
      </c>
      <c r="B13" s="9">
        <v>2</v>
      </c>
      <c r="C13" s="9">
        <v>3</v>
      </c>
      <c r="D13" s="9">
        <v>4</v>
      </c>
      <c r="E13" s="8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ht="48.75" customHeight="1">
      <c r="A14" s="11" t="s">
        <v>19</v>
      </c>
      <c r="B14" s="12" t="s">
        <v>76</v>
      </c>
      <c r="C14" s="12" t="s">
        <v>76</v>
      </c>
      <c r="D14" s="12" t="s">
        <v>92</v>
      </c>
      <c r="E14" s="13">
        <f t="shared" ref="E14:L14" si="0">SUM(E15)</f>
        <v>18183354</v>
      </c>
      <c r="F14" s="13">
        <f t="shared" si="0"/>
        <v>17395915</v>
      </c>
      <c r="G14" s="13">
        <f t="shared" si="0"/>
        <v>7227090</v>
      </c>
      <c r="H14" s="13">
        <f t="shared" si="0"/>
        <v>231211</v>
      </c>
      <c r="I14" s="14">
        <f t="shared" si="0"/>
        <v>787439</v>
      </c>
      <c r="J14" s="15">
        <f t="shared" si="0"/>
        <v>72826</v>
      </c>
      <c r="K14" s="15"/>
      <c r="L14" s="16">
        <f t="shared" si="0"/>
        <v>72826</v>
      </c>
      <c r="M14" s="16"/>
      <c r="N14" s="16"/>
      <c r="O14" s="16"/>
      <c r="P14" s="15">
        <f>E14+J14</f>
        <v>18256180</v>
      </c>
    </row>
    <row r="15" spans="1:16" ht="51" customHeight="1">
      <c r="A15" s="11" t="s">
        <v>20</v>
      </c>
      <c r="B15" s="12" t="s">
        <v>76</v>
      </c>
      <c r="C15" s="12" t="s">
        <v>76</v>
      </c>
      <c r="D15" s="12" t="s">
        <v>92</v>
      </c>
      <c r="E15" s="13">
        <f>SUM(E16:E30)+E31</f>
        <v>18183354</v>
      </c>
      <c r="F15" s="13">
        <f>SUM(F16:F30)+F31</f>
        <v>17395915</v>
      </c>
      <c r="G15" s="13">
        <f>SUM(G16:G30)</f>
        <v>7227090</v>
      </c>
      <c r="H15" s="13">
        <f>SUM(H16:H30)</f>
        <v>231211</v>
      </c>
      <c r="I15" s="14">
        <f>SUM(I16:I30)</f>
        <v>787439</v>
      </c>
      <c r="J15" s="15">
        <f>SUM(J16:J31)</f>
        <v>72826</v>
      </c>
      <c r="K15" s="15"/>
      <c r="L15" s="15">
        <f>SUM(L16:L31)</f>
        <v>72826</v>
      </c>
      <c r="M15" s="16"/>
      <c r="N15" s="16"/>
      <c r="O15" s="16"/>
      <c r="P15" s="15">
        <f>E15+J15</f>
        <v>18256180</v>
      </c>
    </row>
    <row r="16" spans="1:16" ht="76.5" customHeight="1">
      <c r="A16" s="17" t="s">
        <v>21</v>
      </c>
      <c r="B16" s="9" t="s">
        <v>11</v>
      </c>
      <c r="C16" s="18" t="s">
        <v>4</v>
      </c>
      <c r="D16" s="19" t="s">
        <v>77</v>
      </c>
      <c r="E16" s="20">
        <f>F16+I16</f>
        <v>9600209</v>
      </c>
      <c r="F16" s="21">
        <f>9533235+66974+30000-30000+2250-2250</f>
        <v>9600209</v>
      </c>
      <c r="G16" s="21">
        <f>7179607+47483</f>
        <v>7227090</v>
      </c>
      <c r="H16" s="21">
        <f>231211+30000-30000</f>
        <v>231211</v>
      </c>
      <c r="I16" s="21"/>
      <c r="J16" s="22">
        <f>L16+O16</f>
        <v>59126</v>
      </c>
      <c r="K16" s="21"/>
      <c r="L16" s="21">
        <v>59126</v>
      </c>
      <c r="M16" s="21"/>
      <c r="N16" s="21"/>
      <c r="O16" s="21"/>
      <c r="P16" s="15">
        <f>E16+J16</f>
        <v>9659335</v>
      </c>
    </row>
    <row r="17" spans="1:16" ht="47.25">
      <c r="A17" s="17" t="s">
        <v>44</v>
      </c>
      <c r="B17" s="9" t="s">
        <v>45</v>
      </c>
      <c r="C17" s="18" t="s">
        <v>46</v>
      </c>
      <c r="D17" s="18" t="s">
        <v>47</v>
      </c>
      <c r="E17" s="20">
        <f t="shared" ref="E17:E31" si="1">F17+I17</f>
        <v>145000</v>
      </c>
      <c r="F17" s="21">
        <v>145000</v>
      </c>
      <c r="G17" s="21"/>
      <c r="H17" s="21"/>
      <c r="I17" s="21"/>
      <c r="J17" s="22"/>
      <c r="K17" s="21"/>
      <c r="L17" s="21"/>
      <c r="M17" s="21"/>
      <c r="N17" s="21"/>
      <c r="O17" s="21"/>
      <c r="P17" s="15">
        <f t="shared" ref="P17:P59" si="2">E17+J17</f>
        <v>145000</v>
      </c>
    </row>
    <row r="18" spans="1:16" ht="47.25">
      <c r="A18" s="17" t="s">
        <v>59</v>
      </c>
      <c r="B18" s="9" t="s">
        <v>60</v>
      </c>
      <c r="C18" s="18" t="s">
        <v>46</v>
      </c>
      <c r="D18" s="18" t="s">
        <v>78</v>
      </c>
      <c r="E18" s="20">
        <f t="shared" si="1"/>
        <v>9540</v>
      </c>
      <c r="F18" s="21">
        <v>9540</v>
      </c>
      <c r="G18" s="21"/>
      <c r="H18" s="21"/>
      <c r="I18" s="21"/>
      <c r="J18" s="22"/>
      <c r="K18" s="21"/>
      <c r="L18" s="21"/>
      <c r="M18" s="21"/>
      <c r="N18" s="21"/>
      <c r="O18" s="21"/>
      <c r="P18" s="15">
        <f t="shared" si="2"/>
        <v>9540</v>
      </c>
    </row>
    <row r="19" spans="1:16" ht="99" customHeight="1">
      <c r="A19" s="23" t="s">
        <v>87</v>
      </c>
      <c r="B19" s="9">
        <v>3160</v>
      </c>
      <c r="C19" s="24">
        <v>1010</v>
      </c>
      <c r="D19" s="19" t="s">
        <v>88</v>
      </c>
      <c r="E19" s="20">
        <f t="shared" si="1"/>
        <v>75720</v>
      </c>
      <c r="F19" s="21">
        <f>82720-7000</f>
        <v>75720</v>
      </c>
      <c r="G19" s="21"/>
      <c r="H19" s="21"/>
      <c r="I19" s="21"/>
      <c r="J19" s="22"/>
      <c r="K19" s="21"/>
      <c r="L19" s="21"/>
      <c r="M19" s="21"/>
      <c r="N19" s="25"/>
      <c r="O19" s="21"/>
      <c r="P19" s="15">
        <f t="shared" si="2"/>
        <v>75720</v>
      </c>
    </row>
    <row r="20" spans="1:16" ht="47.25">
      <c r="A20" s="53" t="s">
        <v>48</v>
      </c>
      <c r="B20" s="9" t="s">
        <v>49</v>
      </c>
      <c r="C20" s="18" t="s">
        <v>37</v>
      </c>
      <c r="D20" s="18" t="s">
        <v>143</v>
      </c>
      <c r="E20" s="20">
        <f t="shared" si="1"/>
        <v>966000</v>
      </c>
      <c r="F20" s="21">
        <f>231000+675000+60000</f>
        <v>966000</v>
      </c>
      <c r="G20" s="21"/>
      <c r="H20" s="21"/>
      <c r="I20" s="21"/>
      <c r="J20" s="22"/>
      <c r="K20" s="21"/>
      <c r="L20" s="21"/>
      <c r="M20" s="21"/>
      <c r="N20" s="21"/>
      <c r="O20" s="21"/>
      <c r="P20" s="15">
        <f t="shared" si="2"/>
        <v>966000</v>
      </c>
    </row>
    <row r="21" spans="1:16" s="50" customFormat="1" ht="39" customHeight="1">
      <c r="A21" s="48" t="s">
        <v>123</v>
      </c>
      <c r="B21" s="10">
        <v>6013</v>
      </c>
      <c r="C21" s="33" t="s">
        <v>26</v>
      </c>
      <c r="D21" s="49" t="s">
        <v>124</v>
      </c>
      <c r="E21" s="20">
        <f t="shared" si="1"/>
        <v>366704</v>
      </c>
      <c r="F21" s="22"/>
      <c r="G21" s="22"/>
      <c r="H21" s="22"/>
      <c r="I21" s="22">
        <v>366704</v>
      </c>
      <c r="J21" s="22"/>
      <c r="K21" s="22"/>
      <c r="L21" s="22"/>
      <c r="M21" s="22"/>
      <c r="N21" s="22"/>
      <c r="O21" s="22"/>
      <c r="P21" s="15">
        <f t="shared" si="2"/>
        <v>366704</v>
      </c>
    </row>
    <row r="22" spans="1:16" ht="36" customHeight="1">
      <c r="A22" s="17" t="s">
        <v>25</v>
      </c>
      <c r="B22" s="9" t="s">
        <v>27</v>
      </c>
      <c r="C22" s="18" t="s">
        <v>26</v>
      </c>
      <c r="D22" s="18" t="s">
        <v>28</v>
      </c>
      <c r="E22" s="20">
        <f t="shared" si="1"/>
        <v>1921214</v>
      </c>
      <c r="F22" s="21">
        <v>1921214</v>
      </c>
      <c r="G22" s="21"/>
      <c r="H22" s="21"/>
      <c r="I22" s="21"/>
      <c r="J22" s="22"/>
      <c r="K22" s="21"/>
      <c r="L22" s="21"/>
      <c r="M22" s="21"/>
      <c r="N22" s="21"/>
      <c r="O22" s="21"/>
      <c r="P22" s="15">
        <f t="shared" si="2"/>
        <v>1921214</v>
      </c>
    </row>
    <row r="23" spans="1:16" ht="15.75">
      <c r="A23" s="23" t="s">
        <v>93</v>
      </c>
      <c r="B23" s="9">
        <v>7130</v>
      </c>
      <c r="C23" s="26" t="s">
        <v>96</v>
      </c>
      <c r="D23" s="18" t="s">
        <v>97</v>
      </c>
      <c r="E23" s="20">
        <f t="shared" si="1"/>
        <v>260000</v>
      </c>
      <c r="F23" s="21">
        <v>29595</v>
      </c>
      <c r="G23" s="21"/>
      <c r="H23" s="21"/>
      <c r="I23" s="54">
        <f>300000-69595</f>
        <v>230405</v>
      </c>
      <c r="J23" s="22"/>
      <c r="K23" s="21"/>
      <c r="L23" s="21"/>
      <c r="M23" s="21"/>
      <c r="N23" s="21"/>
      <c r="O23" s="21"/>
      <c r="P23" s="27">
        <f>E23+J23</f>
        <v>260000</v>
      </c>
    </row>
    <row r="24" spans="1:16" ht="47.25" hidden="1">
      <c r="A24" s="23" t="s">
        <v>109</v>
      </c>
      <c r="B24" s="9">
        <v>7461</v>
      </c>
      <c r="C24" s="26" t="s">
        <v>111</v>
      </c>
      <c r="D24" s="18" t="s">
        <v>110</v>
      </c>
      <c r="E24" s="20">
        <f t="shared" si="1"/>
        <v>0</v>
      </c>
      <c r="F24" s="21"/>
      <c r="G24" s="21"/>
      <c r="H24" s="21"/>
      <c r="I24" s="21"/>
      <c r="J24" s="22"/>
      <c r="K24" s="21"/>
      <c r="L24" s="21"/>
      <c r="M24" s="21"/>
      <c r="N24" s="21"/>
      <c r="O24" s="21"/>
      <c r="P24" s="27">
        <f t="shared" si="2"/>
        <v>0</v>
      </c>
    </row>
    <row r="25" spans="1:16" ht="31.5" hidden="1">
      <c r="A25" s="17" t="s">
        <v>23</v>
      </c>
      <c r="B25" s="9" t="s">
        <v>15</v>
      </c>
      <c r="C25" s="18" t="s">
        <v>5</v>
      </c>
      <c r="D25" s="18" t="s">
        <v>79</v>
      </c>
      <c r="E25" s="20">
        <f t="shared" si="1"/>
        <v>0</v>
      </c>
      <c r="F25" s="21"/>
      <c r="G25" s="21"/>
      <c r="H25" s="21"/>
      <c r="I25" s="21"/>
      <c r="J25" s="22"/>
      <c r="K25" s="21"/>
      <c r="L25" s="21"/>
      <c r="M25" s="21"/>
      <c r="N25" s="21"/>
      <c r="O25" s="21"/>
      <c r="P25" s="27">
        <f t="shared" si="2"/>
        <v>0</v>
      </c>
    </row>
    <row r="26" spans="1:16" ht="31.5">
      <c r="A26" s="23" t="s">
        <v>115</v>
      </c>
      <c r="B26" s="9">
        <v>7693</v>
      </c>
      <c r="C26" s="26" t="s">
        <v>5</v>
      </c>
      <c r="D26" s="18" t="s">
        <v>116</v>
      </c>
      <c r="E26" s="20">
        <f t="shared" si="1"/>
        <v>87448</v>
      </c>
      <c r="F26" s="21">
        <f>80448+7000</f>
        <v>87448</v>
      </c>
      <c r="G26" s="21"/>
      <c r="H26" s="21"/>
      <c r="I26" s="21"/>
      <c r="J26" s="22"/>
      <c r="K26" s="21"/>
      <c r="L26" s="21"/>
      <c r="M26" s="21"/>
      <c r="N26" s="21"/>
      <c r="O26" s="21"/>
      <c r="P26" s="27">
        <f>E26+J26</f>
        <v>87448</v>
      </c>
    </row>
    <row r="27" spans="1:16" ht="43.5" customHeight="1">
      <c r="A27" s="17" t="s">
        <v>29</v>
      </c>
      <c r="B27" s="9" t="s">
        <v>30</v>
      </c>
      <c r="C27" s="18" t="s">
        <v>31</v>
      </c>
      <c r="D27" s="18" t="s">
        <v>80</v>
      </c>
      <c r="E27" s="20">
        <f t="shared" si="1"/>
        <v>56000</v>
      </c>
      <c r="F27" s="21">
        <v>56000</v>
      </c>
      <c r="G27" s="21"/>
      <c r="H27" s="21"/>
      <c r="I27" s="21"/>
      <c r="J27" s="22"/>
      <c r="K27" s="21"/>
      <c r="L27" s="21"/>
      <c r="M27" s="21"/>
      <c r="N27" s="21"/>
      <c r="O27" s="21"/>
      <c r="P27" s="15">
        <f t="shared" si="2"/>
        <v>56000</v>
      </c>
    </row>
    <row r="28" spans="1:16" ht="31.5">
      <c r="A28" s="17" t="s">
        <v>24</v>
      </c>
      <c r="B28" s="9" t="s">
        <v>16</v>
      </c>
      <c r="C28" s="18" t="s">
        <v>17</v>
      </c>
      <c r="D28" s="18" t="s">
        <v>18</v>
      </c>
      <c r="E28" s="20"/>
      <c r="F28" s="21"/>
      <c r="G28" s="21"/>
      <c r="H28" s="21"/>
      <c r="I28" s="21"/>
      <c r="J28" s="22">
        <v>13700</v>
      </c>
      <c r="K28" s="21"/>
      <c r="L28" s="21">
        <v>13700</v>
      </c>
      <c r="M28" s="21"/>
      <c r="N28" s="21"/>
      <c r="O28" s="21"/>
      <c r="P28" s="15">
        <f t="shared" si="2"/>
        <v>13700</v>
      </c>
    </row>
    <row r="29" spans="1:16" ht="110.25" hidden="1">
      <c r="A29" s="23" t="s">
        <v>135</v>
      </c>
      <c r="B29" s="9">
        <v>9730</v>
      </c>
      <c r="C29" s="18" t="s">
        <v>6</v>
      </c>
      <c r="D29" s="18" t="s">
        <v>136</v>
      </c>
      <c r="E29" s="20"/>
      <c r="F29" s="21"/>
      <c r="G29" s="21"/>
      <c r="H29" s="21"/>
      <c r="I29" s="21"/>
      <c r="J29" s="22"/>
      <c r="K29" s="21"/>
      <c r="L29" s="21"/>
      <c r="M29" s="21"/>
      <c r="N29" s="21"/>
      <c r="O29" s="21"/>
      <c r="P29" s="15"/>
    </row>
    <row r="30" spans="1:16" ht="65.25" customHeight="1">
      <c r="A30" s="17" t="s">
        <v>22</v>
      </c>
      <c r="B30" s="9" t="s">
        <v>13</v>
      </c>
      <c r="C30" s="18" t="s">
        <v>6</v>
      </c>
      <c r="D30" s="18" t="s">
        <v>14</v>
      </c>
      <c r="E30" s="20">
        <f t="shared" si="1"/>
        <v>4455519</v>
      </c>
      <c r="F30" s="21">
        <f>3258819+894800+81570+30000</f>
        <v>4265189</v>
      </c>
      <c r="G30" s="21"/>
      <c r="H30" s="21"/>
      <c r="I30" s="21">
        <v>190330</v>
      </c>
      <c r="J30" s="22"/>
      <c r="K30" s="21"/>
      <c r="L30" s="21"/>
      <c r="M30" s="21"/>
      <c r="N30" s="21"/>
      <c r="O30" s="21"/>
      <c r="P30" s="15">
        <f>E30+J30</f>
        <v>4455519</v>
      </c>
    </row>
    <row r="31" spans="1:16" ht="65.25" customHeight="1">
      <c r="A31" s="23" t="s">
        <v>103</v>
      </c>
      <c r="B31" s="9">
        <v>9800</v>
      </c>
      <c r="C31" s="26" t="s">
        <v>6</v>
      </c>
      <c r="D31" s="18" t="s">
        <v>104</v>
      </c>
      <c r="E31" s="20">
        <f t="shared" si="1"/>
        <v>240000</v>
      </c>
      <c r="F31" s="21">
        <f>150000+40000+50000</f>
        <v>240000</v>
      </c>
      <c r="G31" s="21"/>
      <c r="H31" s="21"/>
      <c r="I31" s="21"/>
      <c r="J31" s="22"/>
      <c r="K31" s="21"/>
      <c r="L31" s="21"/>
      <c r="M31" s="21"/>
      <c r="N31" s="21"/>
      <c r="O31" s="21"/>
      <c r="P31" s="15">
        <f>E31+J31</f>
        <v>240000</v>
      </c>
    </row>
    <row r="32" spans="1:16" ht="65.25" customHeight="1">
      <c r="A32" s="28" t="s">
        <v>52</v>
      </c>
      <c r="B32" s="29" t="s">
        <v>76</v>
      </c>
      <c r="C32" s="12" t="s">
        <v>76</v>
      </c>
      <c r="D32" s="12" t="s">
        <v>81</v>
      </c>
      <c r="E32" s="13">
        <f>E33</f>
        <v>38394332</v>
      </c>
      <c r="F32" s="13">
        <f>F33</f>
        <v>38259332</v>
      </c>
      <c r="G32" s="13">
        <f>G33</f>
        <v>25532098</v>
      </c>
      <c r="H32" s="13">
        <f>H33</f>
        <v>3195742</v>
      </c>
      <c r="I32" s="13">
        <f>I33</f>
        <v>135000</v>
      </c>
      <c r="J32" s="15">
        <f>SUM(J33)</f>
        <v>389981</v>
      </c>
      <c r="K32" s="27"/>
      <c r="L32" s="16">
        <f>SUM(L33)</f>
        <v>389981</v>
      </c>
      <c r="M32" s="16"/>
      <c r="N32" s="16"/>
      <c r="O32" s="30"/>
      <c r="P32" s="15">
        <f t="shared" si="2"/>
        <v>38784313</v>
      </c>
    </row>
    <row r="33" spans="1:16" ht="46.5" customHeight="1">
      <c r="A33" s="28" t="s">
        <v>53</v>
      </c>
      <c r="B33" s="29" t="s">
        <v>76</v>
      </c>
      <c r="C33" s="12" t="s">
        <v>76</v>
      </c>
      <c r="D33" s="12" t="s">
        <v>81</v>
      </c>
      <c r="E33" s="13">
        <f>SUM(E34:E54)</f>
        <v>38394332</v>
      </c>
      <c r="F33" s="13">
        <f>SUM(F34:F54)</f>
        <v>38259332</v>
      </c>
      <c r="G33" s="13">
        <f>SUM(G34:G51)</f>
        <v>25532098</v>
      </c>
      <c r="H33" s="13">
        <f>SUM(H34:H51)</f>
        <v>3195742</v>
      </c>
      <c r="I33" s="13">
        <f>SUM(I34:I51)</f>
        <v>135000</v>
      </c>
      <c r="J33" s="15">
        <f>SUM(J34:J54)</f>
        <v>389981</v>
      </c>
      <c r="K33" s="15"/>
      <c r="L33" s="15">
        <f>SUM(L34:L54)</f>
        <v>389981</v>
      </c>
      <c r="M33" s="15"/>
      <c r="N33" s="15"/>
      <c r="O33" s="15"/>
      <c r="P33" s="15">
        <f>E33+J33</f>
        <v>38784313</v>
      </c>
    </row>
    <row r="34" spans="1:16" ht="47.25">
      <c r="A34" s="17" t="s">
        <v>55</v>
      </c>
      <c r="B34" s="9" t="s">
        <v>51</v>
      </c>
      <c r="C34" s="18" t="s">
        <v>4</v>
      </c>
      <c r="D34" s="18" t="s">
        <v>58</v>
      </c>
      <c r="E34" s="20">
        <f>F34+I34</f>
        <v>972058</v>
      </c>
      <c r="F34" s="21">
        <v>972058</v>
      </c>
      <c r="G34" s="21">
        <v>790490</v>
      </c>
      <c r="H34" s="21"/>
      <c r="I34" s="21"/>
      <c r="J34" s="22"/>
      <c r="K34" s="21"/>
      <c r="L34" s="21"/>
      <c r="M34" s="21"/>
      <c r="N34" s="21"/>
      <c r="O34" s="21"/>
      <c r="P34" s="15">
        <f t="shared" si="2"/>
        <v>972058</v>
      </c>
    </row>
    <row r="35" spans="1:16" ht="21.75" customHeight="1">
      <c r="A35" s="17" t="s">
        <v>56</v>
      </c>
      <c r="B35" s="9" t="s">
        <v>7</v>
      </c>
      <c r="C35" s="18" t="s">
        <v>8</v>
      </c>
      <c r="D35" s="18" t="s">
        <v>12</v>
      </c>
      <c r="E35" s="20">
        <f t="shared" ref="E35:E51" si="3">F35+I35</f>
        <v>7720723</v>
      </c>
      <c r="F35" s="21">
        <f>6920317+750406</f>
        <v>7670723</v>
      </c>
      <c r="G35" s="21">
        <f>4428603+615087</f>
        <v>5043690</v>
      </c>
      <c r="H35" s="21">
        <v>667009</v>
      </c>
      <c r="I35" s="21">
        <v>50000</v>
      </c>
      <c r="J35" s="22">
        <v>282030</v>
      </c>
      <c r="K35" s="21"/>
      <c r="L35" s="21">
        <v>282030</v>
      </c>
      <c r="M35" s="21"/>
      <c r="N35" s="21"/>
      <c r="O35" s="21"/>
      <c r="P35" s="15">
        <f>E35+J35</f>
        <v>8002753</v>
      </c>
    </row>
    <row r="36" spans="1:16" ht="47.25">
      <c r="A36" s="17" t="s">
        <v>61</v>
      </c>
      <c r="B36" s="9" t="s">
        <v>62</v>
      </c>
      <c r="C36" s="18" t="s">
        <v>9</v>
      </c>
      <c r="D36" s="18" t="s">
        <v>108</v>
      </c>
      <c r="E36" s="20">
        <f t="shared" si="3"/>
        <v>9777258</v>
      </c>
      <c r="F36" s="21">
        <f>9692258+60000-60000</f>
        <v>9692258</v>
      </c>
      <c r="G36" s="21">
        <f>4994932+49180-49180</f>
        <v>4994932</v>
      </c>
      <c r="H36" s="21">
        <v>2336970</v>
      </c>
      <c r="I36" s="21">
        <f>25000+60000</f>
        <v>85000</v>
      </c>
      <c r="J36" s="22">
        <v>41951</v>
      </c>
      <c r="K36" s="21"/>
      <c r="L36" s="21">
        <v>41951</v>
      </c>
      <c r="M36" s="21"/>
      <c r="N36" s="21"/>
      <c r="O36" s="21"/>
      <c r="P36" s="15">
        <f>E36+J36</f>
        <v>9819209</v>
      </c>
    </row>
    <row r="37" spans="1:16" ht="47.25">
      <c r="A37" s="17" t="s">
        <v>69</v>
      </c>
      <c r="B37" s="9" t="s">
        <v>67</v>
      </c>
      <c r="C37" s="18" t="s">
        <v>9</v>
      </c>
      <c r="D37" s="18" t="s">
        <v>102</v>
      </c>
      <c r="E37" s="20">
        <f t="shared" si="3"/>
        <v>13590800</v>
      </c>
      <c r="F37" s="21">
        <v>13590800</v>
      </c>
      <c r="G37" s="21">
        <v>11140000</v>
      </c>
      <c r="H37" s="21"/>
      <c r="I37" s="21"/>
      <c r="J37" s="22"/>
      <c r="K37" s="21"/>
      <c r="L37" s="21"/>
      <c r="M37" s="21"/>
      <c r="N37" s="21"/>
      <c r="O37" s="21"/>
      <c r="P37" s="15">
        <f t="shared" si="2"/>
        <v>13590800</v>
      </c>
    </row>
    <row r="38" spans="1:16" ht="47.25">
      <c r="A38" s="17" t="s">
        <v>65</v>
      </c>
      <c r="B38" s="9" t="s">
        <v>46</v>
      </c>
      <c r="C38" s="18" t="s">
        <v>38</v>
      </c>
      <c r="D38" s="18" t="s">
        <v>82</v>
      </c>
      <c r="E38" s="20">
        <f t="shared" si="3"/>
        <v>904985</v>
      </c>
      <c r="F38" s="21">
        <f>807959+97026</f>
        <v>904985</v>
      </c>
      <c r="G38" s="21">
        <f>536199+79530</f>
        <v>615729</v>
      </c>
      <c r="H38" s="21">
        <v>96697</v>
      </c>
      <c r="I38" s="21"/>
      <c r="J38" s="22"/>
      <c r="K38" s="21"/>
      <c r="L38" s="21"/>
      <c r="M38" s="21"/>
      <c r="N38" s="21"/>
      <c r="O38" s="21"/>
      <c r="P38" s="15">
        <f t="shared" si="2"/>
        <v>904985</v>
      </c>
    </row>
    <row r="39" spans="1:16" ht="31.5">
      <c r="A39" s="17" t="s">
        <v>63</v>
      </c>
      <c r="B39" s="9" t="s">
        <v>64</v>
      </c>
      <c r="C39" s="18" t="s">
        <v>39</v>
      </c>
      <c r="D39" s="18" t="s">
        <v>54</v>
      </c>
      <c r="E39" s="20">
        <f t="shared" si="3"/>
        <v>1500164</v>
      </c>
      <c r="F39" s="21">
        <v>1500164</v>
      </c>
      <c r="G39" s="21">
        <v>1189186</v>
      </c>
      <c r="H39" s="21"/>
      <c r="I39" s="21"/>
      <c r="J39" s="22"/>
      <c r="K39" s="21"/>
      <c r="L39" s="21"/>
      <c r="M39" s="21"/>
      <c r="N39" s="21"/>
      <c r="O39" s="21"/>
      <c r="P39" s="15">
        <f>E39+J39</f>
        <v>1500164</v>
      </c>
    </row>
    <row r="40" spans="1:16" ht="18.75" customHeight="1">
      <c r="A40" s="17" t="s">
        <v>68</v>
      </c>
      <c r="B40" s="9" t="s">
        <v>66</v>
      </c>
      <c r="C40" s="18" t="s">
        <v>39</v>
      </c>
      <c r="D40" s="18" t="s">
        <v>40</v>
      </c>
      <c r="E40" s="20">
        <f t="shared" si="3"/>
        <v>3620</v>
      </c>
      <c r="F40" s="21">
        <v>3620</v>
      </c>
      <c r="G40" s="21"/>
      <c r="H40" s="21"/>
      <c r="I40" s="21"/>
      <c r="J40" s="22"/>
      <c r="K40" s="21"/>
      <c r="L40" s="21"/>
      <c r="M40" s="21"/>
      <c r="N40" s="21"/>
      <c r="O40" s="21"/>
      <c r="P40" s="15">
        <f>E40+J40</f>
        <v>3620</v>
      </c>
    </row>
    <row r="41" spans="1:16" ht="90.6" hidden="1" customHeight="1">
      <c r="A41" s="23" t="s">
        <v>127</v>
      </c>
      <c r="B41" s="9">
        <v>1183</v>
      </c>
      <c r="C41" s="31" t="s">
        <v>39</v>
      </c>
      <c r="D41" s="18" t="s">
        <v>134</v>
      </c>
      <c r="E41" s="20">
        <f t="shared" si="3"/>
        <v>0</v>
      </c>
      <c r="F41" s="21"/>
      <c r="G41" s="21"/>
      <c r="H41" s="21"/>
      <c r="I41" s="21"/>
      <c r="J41" s="22"/>
      <c r="K41" s="21"/>
      <c r="L41" s="21"/>
      <c r="M41" s="21"/>
      <c r="N41" s="21"/>
      <c r="O41" s="21"/>
      <c r="P41" s="15">
        <f t="shared" ref="P41:P43" si="4">E41+J41</f>
        <v>0</v>
      </c>
    </row>
    <row r="42" spans="1:16" ht="91.5" hidden="1" customHeight="1">
      <c r="A42" s="23" t="s">
        <v>128</v>
      </c>
      <c r="B42" s="9">
        <v>1184</v>
      </c>
      <c r="C42" s="31" t="s">
        <v>39</v>
      </c>
      <c r="D42" s="19" t="s">
        <v>133</v>
      </c>
      <c r="E42" s="20">
        <f t="shared" si="3"/>
        <v>0</v>
      </c>
      <c r="F42" s="21"/>
      <c r="G42" s="21"/>
      <c r="H42" s="21"/>
      <c r="I42" s="21"/>
      <c r="J42" s="22"/>
      <c r="K42" s="21"/>
      <c r="L42" s="21"/>
      <c r="M42" s="21"/>
      <c r="N42" s="21"/>
      <c r="O42" s="21"/>
      <c r="P42" s="15">
        <f t="shared" si="4"/>
        <v>0</v>
      </c>
    </row>
    <row r="43" spans="1:16" ht="103.5" customHeight="1">
      <c r="A43" s="23" t="s">
        <v>105</v>
      </c>
      <c r="B43" s="9">
        <v>1200</v>
      </c>
      <c r="C43" s="26" t="s">
        <v>39</v>
      </c>
      <c r="D43" s="32" t="s">
        <v>132</v>
      </c>
      <c r="E43" s="20">
        <f t="shared" si="3"/>
        <v>23300</v>
      </c>
      <c r="F43" s="21">
        <v>23300</v>
      </c>
      <c r="G43" s="21">
        <v>19098</v>
      </c>
      <c r="H43" s="21"/>
      <c r="I43" s="21"/>
      <c r="J43" s="22"/>
      <c r="K43" s="21"/>
      <c r="L43" s="21"/>
      <c r="M43" s="21"/>
      <c r="N43" s="21"/>
      <c r="O43" s="21"/>
      <c r="P43" s="15">
        <f t="shared" si="4"/>
        <v>23300</v>
      </c>
    </row>
    <row r="44" spans="1:16" ht="94.5" customHeight="1">
      <c r="A44" s="23" t="s">
        <v>137</v>
      </c>
      <c r="B44" s="10">
        <v>1279</v>
      </c>
      <c r="C44" s="33" t="s">
        <v>39</v>
      </c>
      <c r="D44" s="32" t="s">
        <v>144</v>
      </c>
      <c r="E44" s="20"/>
      <c r="F44" s="21"/>
      <c r="G44" s="21"/>
      <c r="H44" s="21"/>
      <c r="I44" s="21"/>
      <c r="J44" s="22">
        <v>2480</v>
      </c>
      <c r="K44" s="21"/>
      <c r="L44" s="21">
        <v>2480</v>
      </c>
      <c r="M44" s="21"/>
      <c r="N44" s="21"/>
      <c r="O44" s="21"/>
      <c r="P44" s="15">
        <f t="shared" si="2"/>
        <v>2480</v>
      </c>
    </row>
    <row r="45" spans="1:16" ht="58.5" hidden="1" customHeight="1">
      <c r="A45" s="34" t="s">
        <v>121</v>
      </c>
      <c r="B45" s="9">
        <v>1403</v>
      </c>
      <c r="C45" s="35" t="s">
        <v>39</v>
      </c>
      <c r="D45" s="32" t="s">
        <v>122</v>
      </c>
      <c r="E45" s="20">
        <f t="shared" si="3"/>
        <v>0</v>
      </c>
      <c r="F45" s="21"/>
      <c r="G45" s="21"/>
      <c r="H45" s="21"/>
      <c r="I45" s="21"/>
      <c r="J45" s="22"/>
      <c r="K45" s="21"/>
      <c r="L45" s="21"/>
      <c r="M45" s="21"/>
      <c r="N45" s="21"/>
      <c r="O45" s="21"/>
      <c r="P45" s="15">
        <f t="shared" si="2"/>
        <v>0</v>
      </c>
    </row>
    <row r="46" spans="1:16" ht="63.95" customHeight="1">
      <c r="A46" s="34" t="s">
        <v>125</v>
      </c>
      <c r="B46" s="9">
        <v>1600</v>
      </c>
      <c r="C46" s="35" t="s">
        <v>39</v>
      </c>
      <c r="D46" s="36" t="s">
        <v>126</v>
      </c>
      <c r="E46" s="20">
        <f t="shared" si="3"/>
        <v>1169700</v>
      </c>
      <c r="F46" s="37">
        <v>1169700</v>
      </c>
      <c r="G46" s="37">
        <v>958770</v>
      </c>
      <c r="H46" s="37"/>
      <c r="I46" s="21"/>
      <c r="J46" s="22"/>
      <c r="K46" s="21"/>
      <c r="L46" s="21"/>
      <c r="M46" s="21"/>
      <c r="N46" s="21"/>
      <c r="O46" s="21"/>
      <c r="P46" s="15">
        <f t="shared" si="2"/>
        <v>1169700</v>
      </c>
    </row>
    <row r="47" spans="1:16" ht="75.75" customHeight="1">
      <c r="A47" s="34" t="s">
        <v>138</v>
      </c>
      <c r="B47" s="9">
        <v>1700</v>
      </c>
      <c r="C47" s="35" t="s">
        <v>39</v>
      </c>
      <c r="D47" s="36" t="s">
        <v>139</v>
      </c>
      <c r="E47" s="20"/>
      <c r="F47" s="37"/>
      <c r="G47" s="37"/>
      <c r="H47" s="37"/>
      <c r="I47" s="21"/>
      <c r="J47" s="22">
        <f>47500+16020</f>
        <v>63520</v>
      </c>
      <c r="K47" s="21"/>
      <c r="L47" s="21">
        <f>47500+16020</f>
        <v>63520</v>
      </c>
      <c r="M47" s="21"/>
      <c r="N47" s="21"/>
      <c r="O47" s="21"/>
      <c r="P47" s="15">
        <f t="shared" si="2"/>
        <v>63520</v>
      </c>
    </row>
    <row r="48" spans="1:16" ht="66" customHeight="1">
      <c r="A48" s="34" t="s">
        <v>140</v>
      </c>
      <c r="B48" s="9">
        <v>1702</v>
      </c>
      <c r="C48" s="35" t="s">
        <v>39</v>
      </c>
      <c r="D48" s="36" t="s">
        <v>141</v>
      </c>
      <c r="E48" s="20">
        <f>F48</f>
        <v>1559200</v>
      </c>
      <c r="F48" s="37">
        <v>1559200</v>
      </c>
      <c r="G48" s="37"/>
      <c r="H48" s="37"/>
      <c r="I48" s="21"/>
      <c r="J48" s="22"/>
      <c r="K48" s="21"/>
      <c r="L48" s="21"/>
      <c r="M48" s="21"/>
      <c r="N48" s="21"/>
      <c r="O48" s="21"/>
      <c r="P48" s="15">
        <f t="shared" si="2"/>
        <v>1559200</v>
      </c>
    </row>
    <row r="49" spans="1:17" ht="84.75" customHeight="1">
      <c r="A49" s="34" t="s">
        <v>129</v>
      </c>
      <c r="B49" s="9">
        <v>3140</v>
      </c>
      <c r="C49" s="35" t="s">
        <v>131</v>
      </c>
      <c r="D49" s="36" t="s">
        <v>130</v>
      </c>
      <c r="E49" s="20">
        <f t="shared" si="3"/>
        <v>91000</v>
      </c>
      <c r="F49" s="37">
        <v>91000</v>
      </c>
      <c r="G49" s="37"/>
      <c r="H49" s="37"/>
      <c r="I49" s="21"/>
      <c r="J49" s="22"/>
      <c r="K49" s="21"/>
      <c r="L49" s="21"/>
      <c r="M49" s="21"/>
      <c r="N49" s="21"/>
      <c r="O49" s="21"/>
      <c r="P49" s="15">
        <f t="shared" si="2"/>
        <v>91000</v>
      </c>
    </row>
    <row r="50" spans="1:17" ht="24.75" customHeight="1">
      <c r="A50" s="23" t="s">
        <v>89</v>
      </c>
      <c r="B50" s="9">
        <v>4030</v>
      </c>
      <c r="C50" s="38" t="s">
        <v>90</v>
      </c>
      <c r="D50" s="39" t="s">
        <v>91</v>
      </c>
      <c r="E50" s="20">
        <f t="shared" si="3"/>
        <v>331156</v>
      </c>
      <c r="F50" s="21">
        <v>331156</v>
      </c>
      <c r="G50" s="21">
        <v>253046</v>
      </c>
      <c r="H50" s="21"/>
      <c r="I50" s="21"/>
      <c r="J50" s="22"/>
      <c r="K50" s="21"/>
      <c r="L50" s="21"/>
      <c r="M50" s="21"/>
      <c r="N50" s="21"/>
      <c r="O50" s="21"/>
      <c r="P50" s="15">
        <f>E50+J50</f>
        <v>331156</v>
      </c>
    </row>
    <row r="51" spans="1:17" ht="45" customHeight="1">
      <c r="A51" s="17" t="s">
        <v>70</v>
      </c>
      <c r="B51" s="9" t="s">
        <v>43</v>
      </c>
      <c r="C51" s="18" t="s">
        <v>10</v>
      </c>
      <c r="D51" s="19" t="s">
        <v>83</v>
      </c>
      <c r="E51" s="20">
        <f t="shared" si="3"/>
        <v>750368</v>
      </c>
      <c r="F51" s="21">
        <v>750368</v>
      </c>
      <c r="G51" s="21">
        <v>527157</v>
      </c>
      <c r="H51" s="21">
        <v>95066</v>
      </c>
      <c r="I51" s="21"/>
      <c r="J51" s="22"/>
      <c r="K51" s="21"/>
      <c r="L51" s="21"/>
      <c r="M51" s="21"/>
      <c r="N51" s="21"/>
      <c r="O51" s="21"/>
      <c r="P51" s="15">
        <f>E51+J51</f>
        <v>750368</v>
      </c>
    </row>
    <row r="52" spans="1:17" ht="15.75" hidden="1">
      <c r="A52" s="23" t="s">
        <v>98</v>
      </c>
      <c r="B52" s="9">
        <v>4082</v>
      </c>
      <c r="C52" s="26" t="s">
        <v>99</v>
      </c>
      <c r="D52" s="18" t="s">
        <v>100</v>
      </c>
      <c r="E52" s="20"/>
      <c r="F52" s="21"/>
      <c r="G52" s="21"/>
      <c r="H52" s="21"/>
      <c r="I52" s="21"/>
      <c r="J52" s="22"/>
      <c r="K52" s="21"/>
      <c r="L52" s="21"/>
      <c r="M52" s="21"/>
      <c r="N52" s="21"/>
      <c r="O52" s="21"/>
      <c r="P52" s="15">
        <f t="shared" ref="P52:P57" si="5">E52+J52</f>
        <v>0</v>
      </c>
    </row>
    <row r="53" spans="1:17" ht="15.75" hidden="1">
      <c r="A53" s="23" t="s">
        <v>106</v>
      </c>
      <c r="B53" s="9">
        <v>7321</v>
      </c>
      <c r="C53" s="26" t="s">
        <v>112</v>
      </c>
      <c r="D53" s="18" t="s">
        <v>107</v>
      </c>
      <c r="E53" s="20"/>
      <c r="F53" s="21"/>
      <c r="G53" s="21"/>
      <c r="H53" s="21"/>
      <c r="I53" s="21"/>
      <c r="J53" s="22"/>
      <c r="K53" s="21"/>
      <c r="L53" s="21"/>
      <c r="M53" s="21"/>
      <c r="N53" s="21"/>
      <c r="O53" s="21"/>
      <c r="P53" s="15">
        <f t="shared" si="5"/>
        <v>0</v>
      </c>
    </row>
    <row r="54" spans="1:17" ht="15.75" hidden="1">
      <c r="A54" s="23" t="s">
        <v>113</v>
      </c>
      <c r="B54" s="9">
        <v>9770</v>
      </c>
      <c r="C54" s="26" t="s">
        <v>6</v>
      </c>
      <c r="D54" s="18" t="s">
        <v>14</v>
      </c>
      <c r="E54" s="20"/>
      <c r="F54" s="21"/>
      <c r="G54" s="21"/>
      <c r="H54" s="21"/>
      <c r="I54" s="21"/>
      <c r="J54" s="22"/>
      <c r="K54" s="21"/>
      <c r="L54" s="21"/>
      <c r="M54" s="21"/>
      <c r="N54" s="21"/>
      <c r="O54" s="21"/>
      <c r="P54" s="15">
        <f t="shared" si="5"/>
        <v>0</v>
      </c>
    </row>
    <row r="55" spans="1:17" ht="32.25" customHeight="1">
      <c r="A55" s="40" t="s">
        <v>117</v>
      </c>
      <c r="B55" s="9"/>
      <c r="C55" s="26"/>
      <c r="D55" s="12" t="s">
        <v>120</v>
      </c>
      <c r="E55" s="13">
        <f t="shared" ref="E55:G56" si="6">SUM(E56)</f>
        <v>894700</v>
      </c>
      <c r="F55" s="13">
        <f t="shared" si="6"/>
        <v>894700</v>
      </c>
      <c r="G55" s="13">
        <f t="shared" si="6"/>
        <v>689971</v>
      </c>
      <c r="H55" s="13">
        <f>H56</f>
        <v>17755</v>
      </c>
      <c r="I55" s="13"/>
      <c r="J55" s="13"/>
      <c r="K55" s="13"/>
      <c r="L55" s="13"/>
      <c r="M55" s="13"/>
      <c r="N55" s="13"/>
      <c r="O55" s="13"/>
      <c r="P55" s="15">
        <f t="shared" si="5"/>
        <v>894700</v>
      </c>
    </row>
    <row r="56" spans="1:17" ht="31.5">
      <c r="A56" s="40" t="s">
        <v>118</v>
      </c>
      <c r="B56" s="9"/>
      <c r="C56" s="26"/>
      <c r="D56" s="12" t="s">
        <v>120</v>
      </c>
      <c r="E56" s="13">
        <f t="shared" si="6"/>
        <v>894700</v>
      </c>
      <c r="F56" s="13">
        <f t="shared" si="6"/>
        <v>894700</v>
      </c>
      <c r="G56" s="13">
        <f t="shared" si="6"/>
        <v>689971</v>
      </c>
      <c r="H56" s="13">
        <f>H57</f>
        <v>17755</v>
      </c>
      <c r="I56" s="13"/>
      <c r="J56" s="13"/>
      <c r="K56" s="13"/>
      <c r="L56" s="13"/>
      <c r="M56" s="13"/>
      <c r="N56" s="13"/>
      <c r="O56" s="13"/>
      <c r="P56" s="15">
        <f t="shared" si="5"/>
        <v>894700</v>
      </c>
    </row>
    <row r="57" spans="1:17" ht="47.25">
      <c r="A57" s="23" t="s">
        <v>119</v>
      </c>
      <c r="B57" s="9" t="s">
        <v>51</v>
      </c>
      <c r="C57" s="31" t="s">
        <v>4</v>
      </c>
      <c r="D57" s="18" t="s">
        <v>58</v>
      </c>
      <c r="E57" s="20">
        <f>F57+I57</f>
        <v>894700</v>
      </c>
      <c r="F57" s="21">
        <v>894700</v>
      </c>
      <c r="G57" s="21">
        <v>689971</v>
      </c>
      <c r="H57" s="21">
        <v>17755</v>
      </c>
      <c r="I57" s="21"/>
      <c r="J57" s="22"/>
      <c r="K57" s="21"/>
      <c r="L57" s="21"/>
      <c r="M57" s="21"/>
      <c r="N57" s="21"/>
      <c r="O57" s="21"/>
      <c r="P57" s="15">
        <f t="shared" si="5"/>
        <v>894700</v>
      </c>
    </row>
    <row r="58" spans="1:17" ht="29.25" customHeight="1">
      <c r="A58" s="28" t="s">
        <v>84</v>
      </c>
      <c r="B58" s="29" t="s">
        <v>76</v>
      </c>
      <c r="C58" s="12" t="s">
        <v>76</v>
      </c>
      <c r="D58" s="41" t="s">
        <v>57</v>
      </c>
      <c r="E58" s="13">
        <f t="shared" ref="E58:H59" si="7">SUM(E59)</f>
        <v>1593860</v>
      </c>
      <c r="F58" s="13">
        <f t="shared" si="7"/>
        <v>1373860</v>
      </c>
      <c r="G58" s="13">
        <f t="shared" si="7"/>
        <v>1076436</v>
      </c>
      <c r="H58" s="13">
        <f t="shared" si="7"/>
        <v>30281</v>
      </c>
      <c r="I58" s="16"/>
      <c r="J58" s="15"/>
      <c r="K58" s="16"/>
      <c r="L58" s="16"/>
      <c r="M58" s="16"/>
      <c r="N58" s="16"/>
      <c r="O58" s="16"/>
      <c r="P58" s="15">
        <f>E58+J58</f>
        <v>1593860</v>
      </c>
    </row>
    <row r="59" spans="1:17" ht="30.75" customHeight="1">
      <c r="A59" s="28" t="s">
        <v>85</v>
      </c>
      <c r="B59" s="29" t="s">
        <v>76</v>
      </c>
      <c r="C59" s="12"/>
      <c r="D59" s="41" t="s">
        <v>57</v>
      </c>
      <c r="E59" s="13">
        <f>SUM(E60+E61)</f>
        <v>1593860</v>
      </c>
      <c r="F59" s="13">
        <f>SUM(F60)</f>
        <v>1373860</v>
      </c>
      <c r="G59" s="13">
        <f t="shared" si="7"/>
        <v>1076436</v>
      </c>
      <c r="H59" s="13">
        <f t="shared" si="7"/>
        <v>30281</v>
      </c>
      <c r="I59" s="16"/>
      <c r="J59" s="15"/>
      <c r="K59" s="16"/>
      <c r="L59" s="16"/>
      <c r="M59" s="16"/>
      <c r="N59" s="16"/>
      <c r="O59" s="16"/>
      <c r="P59" s="15">
        <f t="shared" si="2"/>
        <v>1593860</v>
      </c>
    </row>
    <row r="60" spans="1:17" ht="45" customHeight="1">
      <c r="A60" s="17" t="s">
        <v>86</v>
      </c>
      <c r="B60" s="9" t="s">
        <v>51</v>
      </c>
      <c r="C60" s="18" t="s">
        <v>4</v>
      </c>
      <c r="D60" s="19" t="s">
        <v>58</v>
      </c>
      <c r="E60" s="20">
        <f>F60+I60</f>
        <v>1373860</v>
      </c>
      <c r="F60" s="21">
        <v>1373860</v>
      </c>
      <c r="G60" s="21">
        <v>1076436</v>
      </c>
      <c r="H60" s="21">
        <v>30281</v>
      </c>
      <c r="I60" s="21"/>
      <c r="J60" s="22"/>
      <c r="K60" s="21"/>
      <c r="L60" s="21"/>
      <c r="M60" s="21"/>
      <c r="N60" s="21"/>
      <c r="O60" s="21"/>
      <c r="P60" s="15">
        <f>E60+J60</f>
        <v>1373860</v>
      </c>
      <c r="Q60" s="7">
        <f>P58+P32+P14+P55</f>
        <v>59529053</v>
      </c>
    </row>
    <row r="61" spans="1:17" ht="20.25" customHeight="1">
      <c r="A61" s="42">
        <v>3718710</v>
      </c>
      <c r="B61" s="9">
        <v>8710</v>
      </c>
      <c r="C61" s="26" t="s">
        <v>95</v>
      </c>
      <c r="D61" s="18" t="s">
        <v>94</v>
      </c>
      <c r="E61" s="20">
        <v>220000</v>
      </c>
      <c r="F61" s="21"/>
      <c r="G61" s="21"/>
      <c r="H61" s="21"/>
      <c r="I61" s="21"/>
      <c r="J61" s="22"/>
      <c r="K61" s="21"/>
      <c r="L61" s="21"/>
      <c r="M61" s="21"/>
      <c r="N61" s="21"/>
      <c r="O61" s="21"/>
      <c r="P61" s="15">
        <f>E61</f>
        <v>220000</v>
      </c>
      <c r="Q61" s="4"/>
    </row>
    <row r="62" spans="1:17" ht="19.5" customHeight="1">
      <c r="A62" s="43"/>
      <c r="B62" s="44"/>
      <c r="C62" s="44"/>
      <c r="D62" s="44" t="s">
        <v>34</v>
      </c>
      <c r="E62" s="45">
        <f>E58+E32+E14+E55</f>
        <v>59066246</v>
      </c>
      <c r="F62" s="45">
        <f>F58+F32+F14+F55</f>
        <v>57923807</v>
      </c>
      <c r="G62" s="45">
        <f>G58+G32+G14+G55</f>
        <v>34525595</v>
      </c>
      <c r="H62" s="45">
        <f>H58+H32+H14+H55</f>
        <v>3474989</v>
      </c>
      <c r="I62" s="46">
        <f>I58+I32+I14</f>
        <v>922439</v>
      </c>
      <c r="J62" s="47">
        <f>J14+J32+J55</f>
        <v>462807</v>
      </c>
      <c r="K62" s="47"/>
      <c r="L62" s="47">
        <f>L58+L32+L14</f>
        <v>462807</v>
      </c>
      <c r="M62" s="47"/>
      <c r="N62" s="47"/>
      <c r="O62" s="47"/>
      <c r="P62" s="47">
        <f>J62+E62</f>
        <v>59529053</v>
      </c>
    </row>
    <row r="63" spans="1:17" ht="0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7" ht="60.75" customHeight="1">
      <c r="A64" s="65" t="s">
        <v>114</v>
      </c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4"/>
    </row>
  </sheetData>
  <mergeCells count="26">
    <mergeCell ref="A64:P64"/>
    <mergeCell ref="M10:N10"/>
    <mergeCell ref="O10:O12"/>
    <mergeCell ref="G11:G12"/>
    <mergeCell ref="H11:H12"/>
    <mergeCell ref="M11:M12"/>
    <mergeCell ref="A9:A12"/>
    <mergeCell ref="E9:I9"/>
    <mergeCell ref="J9:O9"/>
    <mergeCell ref="P9:P12"/>
    <mergeCell ref="M2:P2"/>
    <mergeCell ref="J10:J12"/>
    <mergeCell ref="K10:K12"/>
    <mergeCell ref="L10:L12"/>
    <mergeCell ref="A5:P5"/>
    <mergeCell ref="A6:P6"/>
    <mergeCell ref="E10:E12"/>
    <mergeCell ref="F10:F12"/>
    <mergeCell ref="G10:H10"/>
    <mergeCell ref="I10:I12"/>
    <mergeCell ref="N11:N12"/>
    <mergeCell ref="B9:B12"/>
    <mergeCell ref="C9:C12"/>
    <mergeCell ref="D9:D12"/>
    <mergeCell ref="E7:I7"/>
    <mergeCell ref="E8:I8"/>
  </mergeCells>
  <printOptions horizontalCentered="1"/>
  <pageMargins left="0.78740157480314965" right="0.78740157480314965" top="1.1811023622047245" bottom="0.39370078740157483" header="0.11811023622047245" footer="0.31496062992125984"/>
  <pageSetup paperSize="9" scale="49" fitToHeight="0" orientation="landscape" r:id="rId1"/>
  <rowBreaks count="2" manualBreakCount="2">
    <brk id="27" max="15" man="1"/>
    <brk id="48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91238A-0012-46CA-9361-8A494A3F351C}">
  <ds:schemaRefs>
    <ds:schemaRef ds:uri="acedc1b3-a6a6-4744-bb8f-c9b717f8a9c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2 </vt:lpstr>
      <vt:lpstr>'додаток 2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Microsoft</cp:lastModifiedBy>
  <cp:lastPrinted>2026-03-30T13:32:52Z</cp:lastPrinted>
  <dcterms:created xsi:type="dcterms:W3CDTF">2014-01-17T10:52:16Z</dcterms:created>
  <dcterms:modified xsi:type="dcterms:W3CDTF">2026-03-31T12:40:37Z</dcterms:modified>
</cp:coreProperties>
</file>